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rpec\Desktop\"/>
    </mc:Choice>
  </mc:AlternateContent>
  <bookViews>
    <workbookView xWindow="0" yWindow="0" windowWidth="19200" windowHeight="11595"/>
  </bookViews>
  <sheets>
    <sheet name="Broodstock Mortality" sheetId="2" r:id="rId1"/>
    <sheet name="Projected Returns" sheetId="1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2" l="1"/>
  <c r="F31" i="2"/>
  <c r="N19" i="1" l="1"/>
  <c r="K18" i="1"/>
  <c r="G18" i="1"/>
  <c r="E18" i="1"/>
  <c r="K17" i="1"/>
  <c r="E17" i="1"/>
  <c r="D17" i="1"/>
  <c r="C17" i="1"/>
  <c r="K16" i="1"/>
  <c r="G16" i="1"/>
  <c r="E16" i="1"/>
  <c r="K15" i="1"/>
  <c r="E15" i="1"/>
  <c r="D15" i="1"/>
  <c r="C15" i="1"/>
  <c r="I3" i="1"/>
  <c r="I18" i="1" s="1"/>
  <c r="H3" i="1"/>
  <c r="H18" i="1" s="1"/>
  <c r="G3" i="1"/>
  <c r="G15" i="1" s="1"/>
  <c r="F3" i="1"/>
  <c r="F18" i="1" s="1"/>
  <c r="E3" i="1"/>
  <c r="D3" i="1"/>
  <c r="D18" i="1" s="1"/>
  <c r="C3" i="1"/>
  <c r="C18" i="1" s="1"/>
  <c r="J18" i="1" s="1"/>
  <c r="L18" i="1" s="1"/>
  <c r="M18" i="1" s="1"/>
  <c r="P18" i="1" s="1"/>
  <c r="J15" i="1" l="1"/>
  <c r="L15" i="1" s="1"/>
  <c r="M15" i="1" s="1"/>
  <c r="C16" i="1"/>
  <c r="G17" i="1"/>
  <c r="I16" i="1"/>
  <c r="F17" i="1"/>
  <c r="J17" i="1" s="1"/>
  <c r="L17" i="1" s="1"/>
  <c r="M17" i="1" s="1"/>
  <c r="P17" i="1" s="1"/>
  <c r="F15" i="1"/>
  <c r="D16" i="1"/>
  <c r="H17" i="1"/>
  <c r="H16" i="1"/>
  <c r="I17" i="1"/>
  <c r="F16" i="1"/>
  <c r="J16" i="1" l="1"/>
  <c r="L16" i="1" s="1"/>
  <c r="M16" i="1" s="1"/>
  <c r="P16" i="1" s="1"/>
  <c r="P15" i="1"/>
  <c r="P19" i="1" l="1"/>
  <c r="M19" i="1"/>
</calcChain>
</file>

<file path=xl/comments1.xml><?xml version="1.0" encoding="utf-8"?>
<comments xmlns="http://schemas.openxmlformats.org/spreadsheetml/2006/main">
  <authors>
    <author>Cameron S. Sharpe</author>
  </authors>
  <commentList>
    <comment ref="J15" authorId="0" shapeId="0">
      <text>
        <r>
          <rPr>
            <b/>
            <sz val="9"/>
            <color indexed="81"/>
            <rFont val="Tahoma"/>
            <family val="2"/>
          </rPr>
          <t>Cameron S. Sharpe:</t>
        </r>
        <r>
          <rPr>
            <sz val="9"/>
            <color indexed="81"/>
            <rFont val="Tahoma"/>
            <family val="2"/>
          </rPr>
          <t xml:space="preserve">
Problem here: Bennett counts are 7% of W Falls Count too but not all HORs enter Minto (???)</t>
        </r>
      </text>
    </comment>
  </commentList>
</comments>
</file>

<file path=xl/sharedStrings.xml><?xml version="1.0" encoding="utf-8"?>
<sst xmlns="http://schemas.openxmlformats.org/spreadsheetml/2006/main" count="69" uniqueCount="47">
  <si>
    <t>Location</t>
  </si>
  <si>
    <t>Description</t>
  </si>
  <si>
    <t>06 Totals</t>
  </si>
  <si>
    <t>07 Totals</t>
  </si>
  <si>
    <t>08 Totals</t>
  </si>
  <si>
    <t>09 Totals</t>
  </si>
  <si>
    <t>10 Totals</t>
  </si>
  <si>
    <t>11 Totals</t>
  </si>
  <si>
    <t>12 Totals</t>
  </si>
  <si>
    <t>Comment</t>
  </si>
  <si>
    <t>Willamette Falls</t>
  </si>
  <si>
    <t>H ChS over W Falls</t>
  </si>
  <si>
    <t>Raw Count of CHS over W Falls</t>
  </si>
  <si>
    <t>Net H ChS over W Falls w 6% fallback</t>
  </si>
  <si>
    <t>From Schroeder floy tagging '98-2000</t>
  </si>
  <si>
    <t>Minto</t>
  </si>
  <si>
    <t>Capture/Removal of Hatchery Fish</t>
  </si>
  <si>
    <t>NA</t>
  </si>
  <si>
    <t>Foster</t>
  </si>
  <si>
    <t>McKenzie</t>
  </si>
  <si>
    <t>Leaburg H/Dam</t>
  </si>
  <si>
    <t>Dexter</t>
  </si>
  <si>
    <t>Subbasin</t>
  </si>
  <si>
    <t>Mean return to Hatchery</t>
  </si>
  <si>
    <t>HOR over W Falls (Predicted total run * mark rate)</t>
  </si>
  <si>
    <t>Return to H</t>
  </si>
  <si>
    <t>Females (return*0.4)</t>
  </si>
  <si>
    <t>In-Basin Brood Need (Females)</t>
  </si>
  <si>
    <t>Out-of-Basin Brood Need (Females)</t>
  </si>
  <si>
    <t>Females Available for Outplanting</t>
  </si>
  <si>
    <t>Returns to Hatchery/Net W Falls Count</t>
  </si>
  <si>
    <t>NSNT</t>
  </si>
  <si>
    <t>SSNT</t>
  </si>
  <si>
    <t>McK</t>
  </si>
  <si>
    <t>MFW</t>
  </si>
  <si>
    <t>Predicted total Run (H+W):</t>
  </si>
  <si>
    <t>Mark Rate:</t>
  </si>
  <si>
    <t>Table 2.2.3-1. Numbers of spring Chinook salmon taken for broodstock and holding mortality at Willamette Hatchery for brood years 1990-2015.</t>
  </si>
  <si>
    <t>Brood Year</t>
  </si>
  <si>
    <t>Fish Held (No.)</t>
  </si>
  <si>
    <t>Holding Mortality</t>
  </si>
  <si>
    <t>Males</t>
  </si>
  <si>
    <t>Females</t>
  </si>
  <si>
    <t>Total</t>
  </si>
  <si>
    <t>(No.)</t>
  </si>
  <si>
    <t>%</t>
  </si>
  <si>
    <t>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</si>
</sst>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3" borderId="0" xfId="0" applyFont="1" applyFill="1" applyAlignment="1">
      <alignment vertical="center"/>
    </xf>
    <xf numFmtId="0" fontId="5" fillId="0" borderId="0" xfId="1" applyFont="1" applyBorder="1" applyAlignment="1">
      <alignment horizontal="left" vertical="center" wrapText="1" indent="5"/>
    </xf>
    <xf numFmtId="0" fontId="1" fillId="0" borderId="0" xfId="1"/>
    <xf numFmtId="0" fontId="5" fillId="0" borderId="2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164" fontId="6" fillId="0" borderId="0" xfId="1" applyNumberFormat="1" applyFont="1" applyBorder="1" applyAlignment="1">
      <alignment vertical="center" wrapText="1"/>
    </xf>
    <xf numFmtId="164" fontId="6" fillId="0" borderId="0" xfId="1" applyNumberFormat="1" applyFont="1" applyBorder="1" applyAlignment="1">
      <alignment horizontal="right" vertical="center" wrapText="1"/>
    </xf>
    <xf numFmtId="0" fontId="7" fillId="0" borderId="0" xfId="1" applyFont="1" applyBorder="1" applyAlignment="1">
      <alignment vertical="center" wrapText="1"/>
    </xf>
    <xf numFmtId="164" fontId="7" fillId="0" borderId="0" xfId="1" applyNumberFormat="1" applyFont="1" applyBorder="1" applyAlignment="1">
      <alignment vertical="center" wrapText="1"/>
    </xf>
    <xf numFmtId="164" fontId="7" fillId="0" borderId="0" xfId="1" applyNumberFormat="1" applyFont="1" applyBorder="1" applyAlignment="1">
      <alignment horizontal="right" vertical="center" wrapText="1"/>
    </xf>
    <xf numFmtId="0" fontId="7" fillId="2" borderId="0" xfId="1" applyFont="1" applyFill="1" applyBorder="1" applyAlignment="1">
      <alignment vertical="center" wrapText="1"/>
    </xf>
    <xf numFmtId="164" fontId="7" fillId="2" borderId="0" xfId="1" applyNumberFormat="1" applyFont="1" applyFill="1" applyBorder="1" applyAlignment="1">
      <alignment horizontal="right" vertical="center" wrapText="1"/>
    </xf>
    <xf numFmtId="1" fontId="7" fillId="0" borderId="1" xfId="1" applyNumberFormat="1" applyFont="1" applyBorder="1" applyAlignment="1">
      <alignment vertical="center" wrapText="1"/>
    </xf>
    <xf numFmtId="164" fontId="7" fillId="0" borderId="1" xfId="1" applyNumberFormat="1" applyFont="1" applyBorder="1" applyAlignment="1">
      <alignment vertical="center" wrapText="1"/>
    </xf>
    <xf numFmtId="1" fontId="7" fillId="0" borderId="1" xfId="1" applyNumberFormat="1" applyFont="1" applyBorder="1" applyAlignment="1">
      <alignment vertical="center" wrapText="1"/>
    </xf>
    <xf numFmtId="164" fontId="7" fillId="0" borderId="1" xfId="1" applyNumberFormat="1" applyFont="1" applyBorder="1" applyAlignment="1">
      <alignment horizontal="right" vertical="center" wrapText="1"/>
    </xf>
    <xf numFmtId="1" fontId="8" fillId="0" borderId="0" xfId="1" applyNumberFormat="1" applyFont="1"/>
    <xf numFmtId="164" fontId="1" fillId="0" borderId="0" xfId="1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Fish Held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'Broodstock Mortality'!$A$5:$A$30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'Broodstock Mortality'!$D$5:$D$30</c:f>
              <c:numCache>
                <c:formatCode>General</c:formatCode>
                <c:ptCount val="26"/>
                <c:pt idx="0">
                  <c:v>2144</c:v>
                </c:pt>
                <c:pt idx="1">
                  <c:v>1890</c:v>
                </c:pt>
                <c:pt idx="2">
                  <c:v>2143</c:v>
                </c:pt>
                <c:pt idx="3">
                  <c:v>1236</c:v>
                </c:pt>
                <c:pt idx="4">
                  <c:v>1301</c:v>
                </c:pt>
                <c:pt idx="5">
                  <c:v>1299</c:v>
                </c:pt>
                <c:pt idx="6">
                  <c:v>1229</c:v>
                </c:pt>
                <c:pt idx="7">
                  <c:v>1564</c:v>
                </c:pt>
                <c:pt idx="8">
                  <c:v>1569</c:v>
                </c:pt>
                <c:pt idx="9">
                  <c:v>1726</c:v>
                </c:pt>
                <c:pt idx="10">
                  <c:v>1961</c:v>
                </c:pt>
                <c:pt idx="11">
                  <c:v>2293</c:v>
                </c:pt>
                <c:pt idx="12">
                  <c:v>1924</c:v>
                </c:pt>
                <c:pt idx="13">
                  <c:v>2218</c:v>
                </c:pt>
                <c:pt idx="14">
                  <c:v>2488</c:v>
                </c:pt>
                <c:pt idx="15">
                  <c:v>2672</c:v>
                </c:pt>
                <c:pt idx="16">
                  <c:v>2277</c:v>
                </c:pt>
                <c:pt idx="17">
                  <c:v>2336</c:v>
                </c:pt>
                <c:pt idx="18">
                  <c:v>1691</c:v>
                </c:pt>
                <c:pt idx="19">
                  <c:v>1758</c:v>
                </c:pt>
                <c:pt idx="20">
                  <c:v>2144</c:v>
                </c:pt>
                <c:pt idx="21">
                  <c:v>1892</c:v>
                </c:pt>
                <c:pt idx="22">
                  <c:v>2166</c:v>
                </c:pt>
                <c:pt idx="23">
                  <c:v>2510</c:v>
                </c:pt>
                <c:pt idx="24">
                  <c:v>2711</c:v>
                </c:pt>
                <c:pt idx="25">
                  <c:v>2754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110632"/>
        <c:axId val="640100048"/>
      </c:lineChart>
      <c:lineChart>
        <c:grouping val="standard"/>
        <c:varyColors val="0"/>
        <c:ser>
          <c:idx val="1"/>
          <c:order val="1"/>
          <c:tx>
            <c:v>Percent Female Mortality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'Broodstock Mortality'!$A$5:$A$30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'Broodstock Mortality'!$H$5:$H$30</c:f>
              <c:numCache>
                <c:formatCode>0.0</c:formatCode>
                <c:ptCount val="26"/>
                <c:pt idx="0">
                  <c:v>66.599999999999994</c:v>
                </c:pt>
                <c:pt idx="1">
                  <c:v>25.3</c:v>
                </c:pt>
                <c:pt idx="2">
                  <c:v>60</c:v>
                </c:pt>
                <c:pt idx="3">
                  <c:v>15.7</c:v>
                </c:pt>
                <c:pt idx="4">
                  <c:v>53.6</c:v>
                </c:pt>
                <c:pt idx="5">
                  <c:v>19.3</c:v>
                </c:pt>
                <c:pt idx="6">
                  <c:v>20.7</c:v>
                </c:pt>
                <c:pt idx="7">
                  <c:v>10.1</c:v>
                </c:pt>
                <c:pt idx="8">
                  <c:v>12.2</c:v>
                </c:pt>
                <c:pt idx="9">
                  <c:v>6.1</c:v>
                </c:pt>
                <c:pt idx="10">
                  <c:v>20.6</c:v>
                </c:pt>
                <c:pt idx="11">
                  <c:v>56.6</c:v>
                </c:pt>
                <c:pt idx="12">
                  <c:v>17.3</c:v>
                </c:pt>
                <c:pt idx="13">
                  <c:v>39.799999999999997</c:v>
                </c:pt>
                <c:pt idx="14">
                  <c:v>19.600000000000001</c:v>
                </c:pt>
                <c:pt idx="15">
                  <c:v>46</c:v>
                </c:pt>
                <c:pt idx="16">
                  <c:v>10.1</c:v>
                </c:pt>
                <c:pt idx="17">
                  <c:v>36</c:v>
                </c:pt>
                <c:pt idx="18">
                  <c:v>7.7</c:v>
                </c:pt>
                <c:pt idx="19">
                  <c:v>12</c:v>
                </c:pt>
                <c:pt idx="20">
                  <c:v>23</c:v>
                </c:pt>
                <c:pt idx="21">
                  <c:v>15.5</c:v>
                </c:pt>
                <c:pt idx="22">
                  <c:v>23</c:v>
                </c:pt>
                <c:pt idx="23">
                  <c:v>61.7</c:v>
                </c:pt>
                <c:pt idx="24">
                  <c:v>56.5</c:v>
                </c:pt>
                <c:pt idx="25">
                  <c:v>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112200"/>
        <c:axId val="640108672"/>
      </c:lineChart>
      <c:catAx>
        <c:axId val="640110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100048"/>
        <c:crosses val="autoZero"/>
        <c:auto val="1"/>
        <c:lblAlgn val="ctr"/>
        <c:lblOffset val="100"/>
        <c:noMultiLvlLbl val="0"/>
      </c:catAx>
      <c:valAx>
        <c:axId val="64010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Broodstock Held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110632"/>
        <c:crosses val="autoZero"/>
        <c:crossBetween val="between"/>
      </c:valAx>
      <c:valAx>
        <c:axId val="6401086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Female Mortality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112200"/>
        <c:crosses val="max"/>
        <c:crossBetween val="between"/>
      </c:valAx>
      <c:catAx>
        <c:axId val="640112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0108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7499999999999999"/>
          <c:y val="6.5392971711869377E-2"/>
          <c:w val="0.34166666666666667"/>
          <c:h val="0.1562510936132983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390148731408574"/>
                  <c:y val="-0.1460928842228054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'Broodstock Mortality'!$D$5:$D$30</c:f>
              <c:numCache>
                <c:formatCode>General</c:formatCode>
                <c:ptCount val="26"/>
                <c:pt idx="0">
                  <c:v>2144</c:v>
                </c:pt>
                <c:pt idx="1">
                  <c:v>1890</c:v>
                </c:pt>
                <c:pt idx="2">
                  <c:v>2143</c:v>
                </c:pt>
                <c:pt idx="3">
                  <c:v>1236</c:v>
                </c:pt>
                <c:pt idx="4">
                  <c:v>1301</c:v>
                </c:pt>
                <c:pt idx="5">
                  <c:v>1299</c:v>
                </c:pt>
                <c:pt idx="6">
                  <c:v>1229</c:v>
                </c:pt>
                <c:pt idx="7">
                  <c:v>1564</c:v>
                </c:pt>
                <c:pt idx="8">
                  <c:v>1569</c:v>
                </c:pt>
                <c:pt idx="9">
                  <c:v>1726</c:v>
                </c:pt>
                <c:pt idx="10">
                  <c:v>1961</c:v>
                </c:pt>
                <c:pt idx="11">
                  <c:v>2293</c:v>
                </c:pt>
                <c:pt idx="12">
                  <c:v>1924</c:v>
                </c:pt>
                <c:pt idx="13">
                  <c:v>2218</c:v>
                </c:pt>
                <c:pt idx="14">
                  <c:v>2488</c:v>
                </c:pt>
                <c:pt idx="15">
                  <c:v>2672</c:v>
                </c:pt>
                <c:pt idx="16">
                  <c:v>2277</c:v>
                </c:pt>
                <c:pt idx="17">
                  <c:v>2336</c:v>
                </c:pt>
                <c:pt idx="18">
                  <c:v>1691</c:v>
                </c:pt>
                <c:pt idx="19">
                  <c:v>1758</c:v>
                </c:pt>
                <c:pt idx="20">
                  <c:v>2144</c:v>
                </c:pt>
                <c:pt idx="21">
                  <c:v>1892</c:v>
                </c:pt>
                <c:pt idx="22">
                  <c:v>2166</c:v>
                </c:pt>
                <c:pt idx="23">
                  <c:v>2510</c:v>
                </c:pt>
                <c:pt idx="24">
                  <c:v>2711</c:v>
                </c:pt>
                <c:pt idx="25">
                  <c:v>2754</c:v>
                </c:pt>
              </c:numCache>
            </c:numRef>
          </c:xVal>
          <c:yVal>
            <c:numRef>
              <c:f>'Broodstock Mortality'!$H$5:$H$30</c:f>
              <c:numCache>
                <c:formatCode>0.0</c:formatCode>
                <c:ptCount val="26"/>
                <c:pt idx="0">
                  <c:v>66.599999999999994</c:v>
                </c:pt>
                <c:pt idx="1">
                  <c:v>25.3</c:v>
                </c:pt>
                <c:pt idx="2">
                  <c:v>60</c:v>
                </c:pt>
                <c:pt idx="3">
                  <c:v>15.7</c:v>
                </c:pt>
                <c:pt idx="4">
                  <c:v>53.6</c:v>
                </c:pt>
                <c:pt idx="5">
                  <c:v>19.3</c:v>
                </c:pt>
                <c:pt idx="6">
                  <c:v>20.7</c:v>
                </c:pt>
                <c:pt idx="7">
                  <c:v>10.1</c:v>
                </c:pt>
                <c:pt idx="8">
                  <c:v>12.2</c:v>
                </c:pt>
                <c:pt idx="9">
                  <c:v>6.1</c:v>
                </c:pt>
                <c:pt idx="10">
                  <c:v>20.6</c:v>
                </c:pt>
                <c:pt idx="11">
                  <c:v>56.6</c:v>
                </c:pt>
                <c:pt idx="12">
                  <c:v>17.3</c:v>
                </c:pt>
                <c:pt idx="13">
                  <c:v>39.799999999999997</c:v>
                </c:pt>
                <c:pt idx="14">
                  <c:v>19.600000000000001</c:v>
                </c:pt>
                <c:pt idx="15">
                  <c:v>46</c:v>
                </c:pt>
                <c:pt idx="16">
                  <c:v>10.1</c:v>
                </c:pt>
                <c:pt idx="17">
                  <c:v>36</c:v>
                </c:pt>
                <c:pt idx="18">
                  <c:v>7.7</c:v>
                </c:pt>
                <c:pt idx="19">
                  <c:v>12</c:v>
                </c:pt>
                <c:pt idx="20">
                  <c:v>23</c:v>
                </c:pt>
                <c:pt idx="21">
                  <c:v>15.5</c:v>
                </c:pt>
                <c:pt idx="22">
                  <c:v>23</c:v>
                </c:pt>
                <c:pt idx="23">
                  <c:v>61.7</c:v>
                </c:pt>
                <c:pt idx="24">
                  <c:v>56.5</c:v>
                </c:pt>
                <c:pt idx="25">
                  <c:v>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109064"/>
        <c:axId val="640109848"/>
      </c:scatterChart>
      <c:valAx>
        <c:axId val="640109064"/>
        <c:scaling>
          <c:orientation val="minMax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Brood Held in Pond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109848"/>
        <c:crosses val="autoZero"/>
        <c:crossBetween val="midCat"/>
      </c:valAx>
      <c:valAx>
        <c:axId val="640109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Brood Mortality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109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4</xdr:row>
      <xdr:rowOff>14287</xdr:rowOff>
    </xdr:from>
    <xdr:to>
      <xdr:col>18</xdr:col>
      <xdr:colOff>390525</xdr:colOff>
      <xdr:row>18</xdr:row>
      <xdr:rowOff>90487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85725</xdr:colOff>
      <xdr:row>18</xdr:row>
      <xdr:rowOff>138112</xdr:rowOff>
    </xdr:from>
    <xdr:to>
      <xdr:col>18</xdr:col>
      <xdr:colOff>390525</xdr:colOff>
      <xdr:row>32</xdr:row>
      <xdr:rowOff>128587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veryone\Cam%20Sharpe\Reviews\HGMPs\MFW%20Final%20Push\Copy%20of%20MFW%20HGMP%20New%20T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2-1"/>
      <sheetName val="2.2.3-1"/>
      <sheetName val="9.1.1-1"/>
      <sheetName val="Fecundity"/>
      <sheetName val="Sex Composition"/>
      <sheetName val="Calculations"/>
    </sheetNames>
    <sheetDataSet>
      <sheetData sheetId="0"/>
      <sheetData sheetId="1">
        <row r="5">
          <cell r="A5">
            <v>1990</v>
          </cell>
          <cell r="D5">
            <v>2144</v>
          </cell>
          <cell r="H5">
            <v>66.599999999999994</v>
          </cell>
        </row>
        <row r="6">
          <cell r="A6">
            <v>1991</v>
          </cell>
          <cell r="D6">
            <v>1890</v>
          </cell>
          <cell r="H6">
            <v>25.3</v>
          </cell>
        </row>
        <row r="7">
          <cell r="A7">
            <v>1992</v>
          </cell>
          <cell r="D7">
            <v>2143</v>
          </cell>
          <cell r="H7">
            <v>60</v>
          </cell>
        </row>
        <row r="8">
          <cell r="A8">
            <v>1993</v>
          </cell>
          <cell r="D8">
            <v>1236</v>
          </cell>
          <cell r="H8">
            <v>15.7</v>
          </cell>
        </row>
        <row r="9">
          <cell r="A9">
            <v>1994</v>
          </cell>
          <cell r="D9">
            <v>1301</v>
          </cell>
          <cell r="H9">
            <v>53.6</v>
          </cell>
        </row>
        <row r="10">
          <cell r="A10">
            <v>1995</v>
          </cell>
          <cell r="D10">
            <v>1299</v>
          </cell>
          <cell r="H10">
            <v>19.3</v>
          </cell>
        </row>
        <row r="11">
          <cell r="A11">
            <v>1996</v>
          </cell>
          <cell r="D11">
            <v>1229</v>
          </cell>
          <cell r="H11">
            <v>20.7</v>
          </cell>
        </row>
        <row r="12">
          <cell r="A12">
            <v>1997</v>
          </cell>
          <cell r="D12">
            <v>1564</v>
          </cell>
          <cell r="H12">
            <v>10.1</v>
          </cell>
        </row>
        <row r="13">
          <cell r="A13">
            <v>1998</v>
          </cell>
          <cell r="D13">
            <v>1569</v>
          </cell>
          <cell r="H13">
            <v>12.2</v>
          </cell>
        </row>
        <row r="14">
          <cell r="A14">
            <v>1999</v>
          </cell>
          <cell r="D14">
            <v>1726</v>
          </cell>
          <cell r="H14">
            <v>6.1</v>
          </cell>
        </row>
        <row r="15">
          <cell r="A15">
            <v>2000</v>
          </cell>
          <cell r="D15">
            <v>1961</v>
          </cell>
          <cell r="H15">
            <v>20.6</v>
          </cell>
        </row>
        <row r="16">
          <cell r="A16">
            <v>2001</v>
          </cell>
          <cell r="D16">
            <v>2293</v>
          </cell>
          <cell r="H16">
            <v>56.6</v>
          </cell>
        </row>
        <row r="17">
          <cell r="A17">
            <v>2002</v>
          </cell>
          <cell r="D17">
            <v>1924</v>
          </cell>
          <cell r="H17">
            <v>17.3</v>
          </cell>
        </row>
        <row r="18">
          <cell r="A18">
            <v>2003</v>
          </cell>
          <cell r="D18">
            <v>2218</v>
          </cell>
          <cell r="H18">
            <v>39.799999999999997</v>
          </cell>
        </row>
        <row r="19">
          <cell r="A19">
            <v>2004</v>
          </cell>
          <cell r="D19">
            <v>2488</v>
          </cell>
          <cell r="H19">
            <v>19.600000000000001</v>
          </cell>
        </row>
        <row r="20">
          <cell r="A20">
            <v>2005</v>
          </cell>
          <cell r="D20">
            <v>2672</v>
          </cell>
          <cell r="H20">
            <v>46</v>
          </cell>
        </row>
        <row r="21">
          <cell r="A21">
            <v>2006</v>
          </cell>
          <cell r="D21">
            <v>2277</v>
          </cell>
          <cell r="H21">
            <v>10.1</v>
          </cell>
        </row>
        <row r="22">
          <cell r="A22">
            <v>2007</v>
          </cell>
          <cell r="D22">
            <v>2336</v>
          </cell>
          <cell r="H22">
            <v>36</v>
          </cell>
        </row>
        <row r="23">
          <cell r="A23">
            <v>2008</v>
          </cell>
          <cell r="D23">
            <v>1691</v>
          </cell>
          <cell r="H23">
            <v>7.7</v>
          </cell>
        </row>
        <row r="24">
          <cell r="A24">
            <v>2009</v>
          </cell>
          <cell r="D24">
            <v>1758</v>
          </cell>
          <cell r="H24">
            <v>12</v>
          </cell>
        </row>
        <row r="25">
          <cell r="A25">
            <v>2010</v>
          </cell>
          <cell r="D25">
            <v>2144</v>
          </cell>
          <cell r="H25">
            <v>23</v>
          </cell>
        </row>
        <row r="26">
          <cell r="A26">
            <v>2011</v>
          </cell>
          <cell r="D26">
            <v>1892</v>
          </cell>
          <cell r="H26">
            <v>15.5</v>
          </cell>
        </row>
        <row r="27">
          <cell r="A27">
            <v>2012</v>
          </cell>
          <cell r="D27">
            <v>2166</v>
          </cell>
          <cell r="H27">
            <v>23</v>
          </cell>
        </row>
        <row r="28">
          <cell r="A28">
            <v>2013</v>
          </cell>
          <cell r="D28">
            <v>2510</v>
          </cell>
          <cell r="H28">
            <v>61.7</v>
          </cell>
        </row>
        <row r="29">
          <cell r="A29">
            <v>2014</v>
          </cell>
          <cell r="D29">
            <v>2711</v>
          </cell>
          <cell r="H29">
            <v>56.5</v>
          </cell>
        </row>
        <row r="30">
          <cell r="A30">
            <v>2015</v>
          </cell>
          <cell r="D30">
            <v>2754</v>
          </cell>
          <cell r="H30">
            <v>68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D25" sqref="D25"/>
    </sheetView>
  </sheetViews>
  <sheetFormatPr defaultRowHeight="15" x14ac:dyDescent="0.25"/>
  <cols>
    <col min="1" max="5" width="9.140625" style="24"/>
    <col min="6" max="6" width="9.140625" style="43"/>
    <col min="7" max="7" width="9.140625" style="24"/>
    <col min="8" max="8" width="11.5703125" style="43" bestFit="1" customWidth="1"/>
    <col min="9" max="9" width="9.140625" style="24"/>
    <col min="10" max="10" width="9.140625" style="43"/>
    <col min="11" max="16384" width="9.140625" style="24"/>
  </cols>
  <sheetData>
    <row r="1" spans="1:10" ht="28.5" customHeight="1" x14ac:dyDescent="0.25">
      <c r="A1" s="23" t="s">
        <v>37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5">
      <c r="A2" s="25" t="s">
        <v>38</v>
      </c>
      <c r="B2" s="25" t="s">
        <v>39</v>
      </c>
      <c r="C2" s="25"/>
      <c r="D2" s="25"/>
      <c r="E2" s="25" t="s">
        <v>40</v>
      </c>
      <c r="F2" s="25"/>
      <c r="G2" s="25"/>
      <c r="H2" s="25"/>
      <c r="I2" s="25"/>
      <c r="J2" s="25"/>
    </row>
    <row r="3" spans="1:10" x14ac:dyDescent="0.25">
      <c r="A3" s="26"/>
      <c r="B3" s="25" t="s">
        <v>41</v>
      </c>
      <c r="C3" s="25" t="s">
        <v>42</v>
      </c>
      <c r="D3" s="25" t="s">
        <v>43</v>
      </c>
      <c r="E3" s="25" t="s">
        <v>41</v>
      </c>
      <c r="F3" s="25"/>
      <c r="G3" s="25" t="s">
        <v>42</v>
      </c>
      <c r="H3" s="25"/>
      <c r="I3" s="25" t="s">
        <v>43</v>
      </c>
      <c r="J3" s="25"/>
    </row>
    <row r="4" spans="1:10" x14ac:dyDescent="0.25">
      <c r="A4" s="27"/>
      <c r="B4" s="27"/>
      <c r="C4" s="27"/>
      <c r="D4" s="27"/>
      <c r="E4" s="28" t="s">
        <v>44</v>
      </c>
      <c r="F4" s="29" t="s">
        <v>45</v>
      </c>
      <c r="G4" s="28" t="s">
        <v>44</v>
      </c>
      <c r="H4" s="29" t="s">
        <v>45</v>
      </c>
      <c r="I4" s="28" t="s">
        <v>44</v>
      </c>
      <c r="J4" s="29" t="s">
        <v>45</v>
      </c>
    </row>
    <row r="5" spans="1:10" x14ac:dyDescent="0.25">
      <c r="A5" s="30">
        <v>1990</v>
      </c>
      <c r="B5" s="30">
        <v>499</v>
      </c>
      <c r="C5" s="30">
        <v>1645</v>
      </c>
      <c r="D5" s="30">
        <v>2144</v>
      </c>
      <c r="E5" s="30">
        <v>213</v>
      </c>
      <c r="F5" s="31">
        <v>42.7</v>
      </c>
      <c r="G5" s="30">
        <v>1096</v>
      </c>
      <c r="H5" s="31">
        <v>66.599999999999994</v>
      </c>
      <c r="I5" s="30">
        <v>1309</v>
      </c>
      <c r="J5" s="32">
        <v>61.1</v>
      </c>
    </row>
    <row r="6" spans="1:10" x14ac:dyDescent="0.25">
      <c r="A6" s="30">
        <v>1991</v>
      </c>
      <c r="B6" s="30">
        <v>481</v>
      </c>
      <c r="C6" s="30">
        <v>1409</v>
      </c>
      <c r="D6" s="30">
        <v>1890</v>
      </c>
      <c r="E6" s="30">
        <v>88</v>
      </c>
      <c r="F6" s="31">
        <v>18.3</v>
      </c>
      <c r="G6" s="30">
        <v>356</v>
      </c>
      <c r="H6" s="31">
        <v>25.3</v>
      </c>
      <c r="I6" s="30">
        <v>444</v>
      </c>
      <c r="J6" s="32">
        <v>23.5</v>
      </c>
    </row>
    <row r="7" spans="1:10" x14ac:dyDescent="0.25">
      <c r="A7" s="30">
        <v>1992</v>
      </c>
      <c r="B7" s="30">
        <v>659</v>
      </c>
      <c r="C7" s="30">
        <v>1484</v>
      </c>
      <c r="D7" s="30">
        <v>2143</v>
      </c>
      <c r="E7" s="30">
        <v>307</v>
      </c>
      <c r="F7" s="31">
        <v>46.6</v>
      </c>
      <c r="G7" s="30">
        <v>890</v>
      </c>
      <c r="H7" s="31">
        <v>60</v>
      </c>
      <c r="I7" s="30">
        <v>1197</v>
      </c>
      <c r="J7" s="32">
        <v>55.9</v>
      </c>
    </row>
    <row r="8" spans="1:10" x14ac:dyDescent="0.25">
      <c r="A8" s="30">
        <v>1993</v>
      </c>
      <c r="B8" s="30">
        <v>413</v>
      </c>
      <c r="C8" s="30">
        <v>823</v>
      </c>
      <c r="D8" s="30">
        <v>1236</v>
      </c>
      <c r="E8" s="30">
        <v>22</v>
      </c>
      <c r="F8" s="31">
        <v>5.3</v>
      </c>
      <c r="G8" s="30">
        <v>129</v>
      </c>
      <c r="H8" s="31">
        <v>15.7</v>
      </c>
      <c r="I8" s="30">
        <v>151</v>
      </c>
      <c r="J8" s="32">
        <v>12.2</v>
      </c>
    </row>
    <row r="9" spans="1:10" x14ac:dyDescent="0.25">
      <c r="A9" s="30">
        <v>1994</v>
      </c>
      <c r="B9" s="30">
        <v>396</v>
      </c>
      <c r="C9" s="30">
        <v>905</v>
      </c>
      <c r="D9" s="30">
        <v>1301</v>
      </c>
      <c r="E9" s="30">
        <v>129</v>
      </c>
      <c r="F9" s="31">
        <v>32.6</v>
      </c>
      <c r="G9" s="30">
        <v>485</v>
      </c>
      <c r="H9" s="31">
        <v>53.6</v>
      </c>
      <c r="I9" s="30">
        <v>614</v>
      </c>
      <c r="J9" s="32">
        <v>47.2</v>
      </c>
    </row>
    <row r="10" spans="1:10" x14ac:dyDescent="0.25">
      <c r="A10" s="30">
        <v>1995</v>
      </c>
      <c r="B10" s="30">
        <v>422</v>
      </c>
      <c r="C10" s="30">
        <v>877</v>
      </c>
      <c r="D10" s="30">
        <v>1299</v>
      </c>
      <c r="E10" s="30">
        <v>28</v>
      </c>
      <c r="F10" s="31">
        <v>6.6</v>
      </c>
      <c r="G10" s="30">
        <v>169</v>
      </c>
      <c r="H10" s="31">
        <v>19.3</v>
      </c>
      <c r="I10" s="30">
        <v>197</v>
      </c>
      <c r="J10" s="32">
        <v>15.2</v>
      </c>
    </row>
    <row r="11" spans="1:10" x14ac:dyDescent="0.25">
      <c r="A11" s="30">
        <v>1996</v>
      </c>
      <c r="B11" s="30">
        <v>402</v>
      </c>
      <c r="C11" s="30">
        <v>827</v>
      </c>
      <c r="D11" s="30">
        <v>1229</v>
      </c>
      <c r="E11" s="30">
        <v>40</v>
      </c>
      <c r="F11" s="31">
        <v>10</v>
      </c>
      <c r="G11" s="30">
        <v>171</v>
      </c>
      <c r="H11" s="31">
        <v>20.7</v>
      </c>
      <c r="I11" s="30">
        <v>211</v>
      </c>
      <c r="J11" s="32">
        <v>17.2</v>
      </c>
    </row>
    <row r="12" spans="1:10" x14ac:dyDescent="0.25">
      <c r="A12" s="30">
        <v>1997</v>
      </c>
      <c r="B12" s="30">
        <v>565</v>
      </c>
      <c r="C12" s="30">
        <v>999</v>
      </c>
      <c r="D12" s="30">
        <v>1564</v>
      </c>
      <c r="E12" s="30">
        <v>31</v>
      </c>
      <c r="F12" s="31">
        <v>5.5</v>
      </c>
      <c r="G12" s="30">
        <v>101</v>
      </c>
      <c r="H12" s="31">
        <v>10.1</v>
      </c>
      <c r="I12" s="30">
        <v>132</v>
      </c>
      <c r="J12" s="32">
        <v>8.4</v>
      </c>
    </row>
    <row r="13" spans="1:10" x14ac:dyDescent="0.25">
      <c r="A13" s="30">
        <v>1998</v>
      </c>
      <c r="B13" s="30">
        <v>680</v>
      </c>
      <c r="C13" s="30">
        <v>889</v>
      </c>
      <c r="D13" s="30">
        <v>1569</v>
      </c>
      <c r="E13" s="30">
        <v>17</v>
      </c>
      <c r="F13" s="31">
        <v>2.5</v>
      </c>
      <c r="G13" s="30">
        <v>108</v>
      </c>
      <c r="H13" s="31">
        <v>12.2</v>
      </c>
      <c r="I13" s="30">
        <v>125</v>
      </c>
      <c r="J13" s="32">
        <v>8</v>
      </c>
    </row>
    <row r="14" spans="1:10" x14ac:dyDescent="0.25">
      <c r="A14" s="30">
        <v>1999</v>
      </c>
      <c r="B14" s="30">
        <v>746</v>
      </c>
      <c r="C14" s="30">
        <v>980</v>
      </c>
      <c r="D14" s="30">
        <v>1726</v>
      </c>
      <c r="E14" s="30">
        <v>23</v>
      </c>
      <c r="F14" s="31">
        <v>3.1</v>
      </c>
      <c r="G14" s="30">
        <v>60</v>
      </c>
      <c r="H14" s="31">
        <v>6.1</v>
      </c>
      <c r="I14" s="30">
        <v>83</v>
      </c>
      <c r="J14" s="32">
        <v>4.8</v>
      </c>
    </row>
    <row r="15" spans="1:10" x14ac:dyDescent="0.25">
      <c r="A15" s="30">
        <v>2000</v>
      </c>
      <c r="B15" s="30">
        <v>967</v>
      </c>
      <c r="C15" s="30">
        <v>994</v>
      </c>
      <c r="D15" s="30">
        <v>1961</v>
      </c>
      <c r="E15" s="30">
        <v>76</v>
      </c>
      <c r="F15" s="31">
        <v>7.9</v>
      </c>
      <c r="G15" s="30">
        <v>205</v>
      </c>
      <c r="H15" s="31">
        <v>20.6</v>
      </c>
      <c r="I15" s="30">
        <v>281</v>
      </c>
      <c r="J15" s="32">
        <v>14.3</v>
      </c>
    </row>
    <row r="16" spans="1:10" x14ac:dyDescent="0.25">
      <c r="A16" s="30">
        <v>2001</v>
      </c>
      <c r="B16" s="30">
        <v>1047</v>
      </c>
      <c r="C16" s="30">
        <v>1246</v>
      </c>
      <c r="D16" s="30">
        <v>2293</v>
      </c>
      <c r="E16" s="30">
        <v>259</v>
      </c>
      <c r="F16" s="31">
        <v>24.7</v>
      </c>
      <c r="G16" s="30">
        <v>705</v>
      </c>
      <c r="H16" s="31">
        <v>56.6</v>
      </c>
      <c r="I16" s="30">
        <v>964</v>
      </c>
      <c r="J16" s="32">
        <v>42</v>
      </c>
    </row>
    <row r="17" spans="1:10" x14ac:dyDescent="0.25">
      <c r="A17" s="30">
        <v>2002</v>
      </c>
      <c r="B17" s="30">
        <v>902</v>
      </c>
      <c r="C17" s="30">
        <v>1022</v>
      </c>
      <c r="D17" s="30">
        <v>1924</v>
      </c>
      <c r="E17" s="30">
        <v>44</v>
      </c>
      <c r="F17" s="31">
        <v>4.9000000000000004</v>
      </c>
      <c r="G17" s="30">
        <v>177</v>
      </c>
      <c r="H17" s="31">
        <v>17.3</v>
      </c>
      <c r="I17" s="30">
        <v>221</v>
      </c>
      <c r="J17" s="32">
        <v>11.5</v>
      </c>
    </row>
    <row r="18" spans="1:10" x14ac:dyDescent="0.25">
      <c r="A18" s="30">
        <v>2003</v>
      </c>
      <c r="B18" s="30">
        <v>979</v>
      </c>
      <c r="C18" s="30">
        <v>1239</v>
      </c>
      <c r="D18" s="30">
        <v>2218</v>
      </c>
      <c r="E18" s="30">
        <v>98</v>
      </c>
      <c r="F18" s="31">
        <v>10</v>
      </c>
      <c r="G18" s="30">
        <v>493</v>
      </c>
      <c r="H18" s="31">
        <v>39.799999999999997</v>
      </c>
      <c r="I18" s="30">
        <v>591</v>
      </c>
      <c r="J18" s="32">
        <v>26.7</v>
      </c>
    </row>
    <row r="19" spans="1:10" x14ac:dyDescent="0.25">
      <c r="A19" s="30">
        <v>2004</v>
      </c>
      <c r="B19" s="30">
        <v>1113</v>
      </c>
      <c r="C19" s="30">
        <v>1375</v>
      </c>
      <c r="D19" s="30">
        <v>2488</v>
      </c>
      <c r="E19" s="30">
        <v>215</v>
      </c>
      <c r="F19" s="31">
        <v>19.3</v>
      </c>
      <c r="G19" s="30">
        <v>270</v>
      </c>
      <c r="H19" s="31">
        <v>19.600000000000001</v>
      </c>
      <c r="I19" s="30">
        <v>485</v>
      </c>
      <c r="J19" s="32">
        <v>19.5</v>
      </c>
    </row>
    <row r="20" spans="1:10" x14ac:dyDescent="0.25">
      <c r="A20" s="30">
        <v>2005</v>
      </c>
      <c r="B20" s="30">
        <v>1015</v>
      </c>
      <c r="C20" s="30">
        <v>1657</v>
      </c>
      <c r="D20" s="30">
        <v>2672</v>
      </c>
      <c r="E20" s="30">
        <v>167</v>
      </c>
      <c r="F20" s="31">
        <v>16.5</v>
      </c>
      <c r="G20" s="30">
        <v>762</v>
      </c>
      <c r="H20" s="31">
        <v>46</v>
      </c>
      <c r="I20" s="30">
        <v>929</v>
      </c>
      <c r="J20" s="32">
        <v>34.799999999999997</v>
      </c>
    </row>
    <row r="21" spans="1:10" x14ac:dyDescent="0.25">
      <c r="A21" s="30">
        <v>2006</v>
      </c>
      <c r="B21" s="30">
        <v>950</v>
      </c>
      <c r="C21" s="30">
        <v>1327</v>
      </c>
      <c r="D21" s="30">
        <v>2277</v>
      </c>
      <c r="E21" s="30">
        <v>59</v>
      </c>
      <c r="F21" s="31">
        <v>6.2</v>
      </c>
      <c r="G21" s="30">
        <v>134</v>
      </c>
      <c r="H21" s="31">
        <v>10.1</v>
      </c>
      <c r="I21" s="30">
        <v>193</v>
      </c>
      <c r="J21" s="32">
        <v>8.5</v>
      </c>
    </row>
    <row r="22" spans="1:10" x14ac:dyDescent="0.25">
      <c r="A22" s="30">
        <v>2007</v>
      </c>
      <c r="B22" s="30">
        <v>985</v>
      </c>
      <c r="C22" s="30">
        <v>1351</v>
      </c>
      <c r="D22" s="30">
        <v>2336</v>
      </c>
      <c r="E22" s="30">
        <v>153</v>
      </c>
      <c r="F22" s="31">
        <v>15.5</v>
      </c>
      <c r="G22" s="30">
        <v>486</v>
      </c>
      <c r="H22" s="31">
        <v>36</v>
      </c>
      <c r="I22" s="30">
        <v>639</v>
      </c>
      <c r="J22" s="32">
        <v>27.4</v>
      </c>
    </row>
    <row r="23" spans="1:10" ht="15.75" x14ac:dyDescent="0.25">
      <c r="A23" s="33">
        <v>2008</v>
      </c>
      <c r="B23" s="33">
        <v>850</v>
      </c>
      <c r="C23" s="33">
        <v>841</v>
      </c>
      <c r="D23" s="33">
        <v>1691</v>
      </c>
      <c r="E23" s="33">
        <v>68</v>
      </c>
      <c r="F23" s="34">
        <v>8</v>
      </c>
      <c r="G23" s="33">
        <v>65</v>
      </c>
      <c r="H23" s="34">
        <v>7.7</v>
      </c>
      <c r="I23" s="33">
        <v>133</v>
      </c>
      <c r="J23" s="35">
        <v>7.9</v>
      </c>
    </row>
    <row r="24" spans="1:10" ht="15.75" x14ac:dyDescent="0.25">
      <c r="A24" s="33">
        <v>2009</v>
      </c>
      <c r="B24" s="33">
        <v>824</v>
      </c>
      <c r="C24" s="33">
        <v>934</v>
      </c>
      <c r="D24" s="33">
        <v>1758</v>
      </c>
      <c r="E24" s="33">
        <v>873</v>
      </c>
      <c r="F24" s="34">
        <v>10.1</v>
      </c>
      <c r="G24" s="33">
        <v>112</v>
      </c>
      <c r="H24" s="34">
        <v>12</v>
      </c>
      <c r="I24" s="33">
        <v>195</v>
      </c>
      <c r="J24" s="35">
        <v>11</v>
      </c>
    </row>
    <row r="25" spans="1:10" ht="15.75" x14ac:dyDescent="0.25">
      <c r="A25" s="33">
        <v>2010</v>
      </c>
      <c r="B25" s="33">
        <v>1049</v>
      </c>
      <c r="C25" s="33">
        <v>1095</v>
      </c>
      <c r="D25" s="33">
        <v>2144</v>
      </c>
      <c r="E25" s="33">
        <v>232</v>
      </c>
      <c r="F25" s="34">
        <v>22</v>
      </c>
      <c r="G25" s="33">
        <v>252</v>
      </c>
      <c r="H25" s="34">
        <v>23</v>
      </c>
      <c r="I25" s="33">
        <v>484</v>
      </c>
      <c r="J25" s="35">
        <v>22.6</v>
      </c>
    </row>
    <row r="26" spans="1:10" ht="15.75" x14ac:dyDescent="0.25">
      <c r="A26" s="33">
        <v>2011</v>
      </c>
      <c r="B26" s="33">
        <v>894</v>
      </c>
      <c r="C26" s="33">
        <v>998</v>
      </c>
      <c r="D26" s="33">
        <v>1892</v>
      </c>
      <c r="E26" s="33">
        <v>130</v>
      </c>
      <c r="F26" s="34">
        <v>14.5</v>
      </c>
      <c r="G26" s="33">
        <v>155</v>
      </c>
      <c r="H26" s="34">
        <v>15.5</v>
      </c>
      <c r="I26" s="33">
        <v>285</v>
      </c>
      <c r="J26" s="35">
        <v>15</v>
      </c>
    </row>
    <row r="27" spans="1:10" ht="15.75" x14ac:dyDescent="0.25">
      <c r="A27" s="33">
        <v>2012</v>
      </c>
      <c r="B27" s="33">
        <v>1075</v>
      </c>
      <c r="C27" s="33">
        <v>1082</v>
      </c>
      <c r="D27" s="33">
        <v>2166</v>
      </c>
      <c r="E27" s="33">
        <v>367</v>
      </c>
      <c r="F27" s="34">
        <v>34</v>
      </c>
      <c r="G27" s="33">
        <v>249</v>
      </c>
      <c r="H27" s="34">
        <v>23</v>
      </c>
      <c r="I27" s="33">
        <v>616</v>
      </c>
      <c r="J27" s="35">
        <v>28.4</v>
      </c>
    </row>
    <row r="28" spans="1:10" ht="15.75" x14ac:dyDescent="0.25">
      <c r="A28" s="33">
        <v>2013</v>
      </c>
      <c r="B28" s="36">
        <v>1115</v>
      </c>
      <c r="C28" s="36">
        <v>1395</v>
      </c>
      <c r="D28" s="36">
        <v>2510</v>
      </c>
      <c r="E28" s="36">
        <v>260</v>
      </c>
      <c r="F28" s="34">
        <v>23</v>
      </c>
      <c r="G28" s="36">
        <v>861</v>
      </c>
      <c r="H28" s="34">
        <v>61.7</v>
      </c>
      <c r="I28" s="36">
        <v>1121</v>
      </c>
      <c r="J28" s="37">
        <v>44.7</v>
      </c>
    </row>
    <row r="29" spans="1:10" ht="15.75" x14ac:dyDescent="0.25">
      <c r="A29" s="33">
        <v>2014</v>
      </c>
      <c r="B29" s="36">
        <v>1270</v>
      </c>
      <c r="C29" s="36">
        <v>1441</v>
      </c>
      <c r="D29" s="36">
        <v>2711</v>
      </c>
      <c r="E29" s="36">
        <v>594</v>
      </c>
      <c r="F29" s="34">
        <v>47</v>
      </c>
      <c r="G29" s="36">
        <v>814</v>
      </c>
      <c r="H29" s="34">
        <v>56.5</v>
      </c>
      <c r="I29" s="36">
        <v>1408</v>
      </c>
      <c r="J29" s="37">
        <v>51.9</v>
      </c>
    </row>
    <row r="30" spans="1:10" ht="15.75" x14ac:dyDescent="0.25">
      <c r="A30" s="33">
        <v>2015</v>
      </c>
      <c r="B30" s="36">
        <v>1309</v>
      </c>
      <c r="C30" s="36">
        <v>1445</v>
      </c>
      <c r="D30" s="36">
        <v>2754</v>
      </c>
      <c r="E30" s="36">
        <v>846</v>
      </c>
      <c r="F30" s="34">
        <v>64.599999999999994</v>
      </c>
      <c r="G30" s="36">
        <v>982</v>
      </c>
      <c r="H30" s="34">
        <v>68</v>
      </c>
      <c r="I30" s="36">
        <v>1828</v>
      </c>
      <c r="J30" s="37">
        <v>66.400000000000006</v>
      </c>
    </row>
    <row r="31" spans="1:10" s="42" customFormat="1" ht="15.75" x14ac:dyDescent="0.25">
      <c r="A31" s="38" t="s">
        <v>46</v>
      </c>
      <c r="B31" s="38"/>
      <c r="C31" s="38"/>
      <c r="D31" s="38"/>
      <c r="E31" s="38"/>
      <c r="F31" s="39">
        <f>AVERAGE(F5:F30)</f>
        <v>19.284615384615385</v>
      </c>
      <c r="G31" s="40"/>
      <c r="H31" s="39">
        <f>AVERAGE(H5:H30)</f>
        <v>30.884615384615394</v>
      </c>
      <c r="I31" s="40"/>
      <c r="J31" s="41">
        <v>23.5</v>
      </c>
    </row>
  </sheetData>
  <mergeCells count="11">
    <mergeCell ref="A31:E31"/>
    <mergeCell ref="A1:J1"/>
    <mergeCell ref="A2:A4"/>
    <mergeCell ref="B2:D2"/>
    <mergeCell ref="E2:J2"/>
    <mergeCell ref="B3:B4"/>
    <mergeCell ref="C3:C4"/>
    <mergeCell ref="D3:D4"/>
    <mergeCell ref="E3:F3"/>
    <mergeCell ref="G3:H3"/>
    <mergeCell ref="I3:J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1"/>
  <sheetViews>
    <sheetView workbookViewId="0">
      <pane ySplit="1" topLeftCell="A2" activePane="bottomLeft" state="frozen"/>
      <selection pane="bottomLeft" activeCell="B23" sqref="B23"/>
    </sheetView>
  </sheetViews>
  <sheetFormatPr defaultRowHeight="12.75" x14ac:dyDescent="0.2"/>
  <cols>
    <col min="1" max="1" width="16.140625" style="14" customWidth="1"/>
    <col min="2" max="2" width="23" style="14" customWidth="1"/>
    <col min="3" max="9" width="7.140625" style="7" customWidth="1"/>
    <col min="10" max="10" width="32" style="7" customWidth="1"/>
    <col min="11" max="11" width="8.85546875" style="7" bestFit="1" customWidth="1"/>
    <col min="12" max="12" width="9.140625" style="7"/>
    <col min="13" max="13" width="10.140625" style="7" customWidth="1"/>
    <col min="14" max="15" width="9.140625" style="7"/>
    <col min="16" max="16" width="11" style="7" customWidth="1"/>
    <col min="17" max="16384" width="9.140625" style="7"/>
  </cols>
  <sheetData>
    <row r="1" spans="1:17" s="3" customForma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7" ht="32.25" customHeight="1" x14ac:dyDescent="0.2">
      <c r="A2" s="4" t="s">
        <v>10</v>
      </c>
      <c r="B2" s="4" t="s">
        <v>11</v>
      </c>
      <c r="C2" s="5">
        <v>37041</v>
      </c>
      <c r="D2" s="5">
        <v>23099</v>
      </c>
      <c r="E2" s="5">
        <v>14672</v>
      </c>
      <c r="F2" s="5">
        <v>28514</v>
      </c>
      <c r="G2" s="5">
        <v>67059</v>
      </c>
      <c r="H2" s="5">
        <v>43748</v>
      </c>
      <c r="I2" s="5">
        <v>35899</v>
      </c>
      <c r="J2" s="6" t="s">
        <v>12</v>
      </c>
    </row>
    <row r="3" spans="1:17" ht="32.25" customHeight="1" x14ac:dyDescent="0.2">
      <c r="A3" s="8" t="s">
        <v>10</v>
      </c>
      <c r="B3" s="8" t="s">
        <v>13</v>
      </c>
      <c r="C3" s="5">
        <f t="shared" ref="C3:I3" si="0">C2-(C2*0.06)</f>
        <v>34818.54</v>
      </c>
      <c r="D3" s="5">
        <f t="shared" si="0"/>
        <v>21713.06</v>
      </c>
      <c r="E3" s="5">
        <f t="shared" si="0"/>
        <v>13791.68</v>
      </c>
      <c r="F3" s="5">
        <f t="shared" si="0"/>
        <v>26803.16</v>
      </c>
      <c r="G3" s="5">
        <f t="shared" si="0"/>
        <v>63035.46</v>
      </c>
      <c r="H3" s="5">
        <f t="shared" si="0"/>
        <v>41123.120000000003</v>
      </c>
      <c r="I3" s="5">
        <f t="shared" si="0"/>
        <v>33745.06</v>
      </c>
      <c r="J3" s="9" t="s">
        <v>14</v>
      </c>
    </row>
    <row r="4" spans="1:17" x14ac:dyDescent="0.2">
      <c r="A4" s="8"/>
      <c r="B4" s="8"/>
      <c r="C4" s="9"/>
      <c r="D4" s="9"/>
      <c r="E4" s="9"/>
      <c r="F4" s="9"/>
      <c r="G4" s="9"/>
      <c r="H4" s="9"/>
      <c r="I4" s="9"/>
      <c r="J4" s="9"/>
    </row>
    <row r="5" spans="1:17" x14ac:dyDescent="0.2">
      <c r="A5" s="8"/>
      <c r="B5" s="8"/>
      <c r="C5" s="5"/>
      <c r="D5" s="5"/>
      <c r="E5" s="5"/>
      <c r="F5" s="5"/>
      <c r="G5" s="5"/>
      <c r="H5" s="5"/>
      <c r="I5" s="5"/>
      <c r="J5" s="9"/>
    </row>
    <row r="6" spans="1:17" ht="18.75" customHeight="1" x14ac:dyDescent="0.2">
      <c r="A6" s="8" t="s">
        <v>15</v>
      </c>
      <c r="B6" s="10" t="s">
        <v>16</v>
      </c>
      <c r="C6" s="11">
        <v>3148</v>
      </c>
      <c r="D6" s="11">
        <v>1619</v>
      </c>
      <c r="E6" s="11">
        <v>768</v>
      </c>
      <c r="F6" s="11">
        <v>2068</v>
      </c>
      <c r="G6" s="11">
        <v>4274</v>
      </c>
      <c r="H6" s="11" t="s">
        <v>17</v>
      </c>
      <c r="I6" s="12" t="s">
        <v>17</v>
      </c>
      <c r="J6" s="12"/>
      <c r="K6" s="13"/>
    </row>
    <row r="7" spans="1:17" ht="18.75" customHeight="1" x14ac:dyDescent="0.2">
      <c r="A7" s="8" t="s">
        <v>18</v>
      </c>
      <c r="B7" s="10"/>
      <c r="C7" s="11">
        <v>3674</v>
      </c>
      <c r="D7" s="11">
        <v>1473</v>
      </c>
      <c r="E7" s="11">
        <v>2226</v>
      </c>
      <c r="F7" s="11">
        <v>3167</v>
      </c>
      <c r="G7" s="11">
        <v>8973</v>
      </c>
      <c r="H7" s="11">
        <v>8993</v>
      </c>
      <c r="I7" s="12">
        <v>8230</v>
      </c>
      <c r="J7" s="12"/>
      <c r="K7" s="13"/>
    </row>
    <row r="8" spans="1:17" ht="18.75" customHeight="1" x14ac:dyDescent="0.2">
      <c r="A8" s="8" t="s">
        <v>19</v>
      </c>
      <c r="B8" s="10"/>
      <c r="C8" s="11">
        <v>2770</v>
      </c>
      <c r="D8" s="11">
        <v>2197</v>
      </c>
      <c r="E8" s="11">
        <v>2501</v>
      </c>
      <c r="F8" s="11">
        <v>3304</v>
      </c>
      <c r="G8" s="11">
        <v>6251</v>
      </c>
      <c r="H8" s="11">
        <v>5490</v>
      </c>
      <c r="I8" s="11">
        <v>3665</v>
      </c>
      <c r="J8" s="12"/>
      <c r="K8" s="13"/>
    </row>
    <row r="9" spans="1:17" ht="18.75" customHeight="1" x14ac:dyDescent="0.2">
      <c r="A9" s="8" t="s">
        <v>20</v>
      </c>
      <c r="B9" s="10"/>
      <c r="C9" s="11">
        <v>0</v>
      </c>
      <c r="D9" s="11">
        <v>330</v>
      </c>
      <c r="E9" s="11">
        <v>137</v>
      </c>
      <c r="F9" s="11">
        <v>136</v>
      </c>
      <c r="G9" s="11">
        <v>126</v>
      </c>
      <c r="H9" s="11">
        <v>65</v>
      </c>
      <c r="I9" s="11">
        <v>78</v>
      </c>
      <c r="J9" s="12"/>
      <c r="K9" s="13"/>
    </row>
    <row r="10" spans="1:17" ht="18.75" customHeight="1" x14ac:dyDescent="0.2">
      <c r="A10" s="8" t="s">
        <v>21</v>
      </c>
      <c r="B10" s="10"/>
      <c r="C10" s="11">
        <v>5664</v>
      </c>
      <c r="D10" s="11">
        <v>3728</v>
      </c>
      <c r="E10" s="11">
        <v>2168</v>
      </c>
      <c r="F10" s="11">
        <v>4322</v>
      </c>
      <c r="G10" s="11">
        <v>6116</v>
      </c>
      <c r="H10" s="11">
        <v>6884</v>
      </c>
      <c r="I10" s="11">
        <v>8277</v>
      </c>
      <c r="J10" s="12"/>
      <c r="K10" s="13"/>
    </row>
    <row r="11" spans="1:17" ht="18.75" customHeight="1" x14ac:dyDescent="0.2">
      <c r="A11" s="8"/>
      <c r="B11" s="8"/>
      <c r="C11" s="11"/>
      <c r="D11" s="11"/>
      <c r="E11" s="11"/>
      <c r="F11" s="11"/>
      <c r="G11" s="11"/>
      <c r="H11" s="11"/>
      <c r="I11" s="11"/>
      <c r="J11" s="12"/>
      <c r="K11" s="13"/>
    </row>
    <row r="14" spans="1:17" s="14" customFormat="1" ht="63.75" x14ac:dyDescent="0.2">
      <c r="B14" s="14" t="s">
        <v>22</v>
      </c>
      <c r="C14" s="2" t="s">
        <v>2</v>
      </c>
      <c r="D14" s="2" t="s">
        <v>3</v>
      </c>
      <c r="E14" s="2" t="s">
        <v>4</v>
      </c>
      <c r="F14" s="2" t="s">
        <v>5</v>
      </c>
      <c r="G14" s="2" t="s">
        <v>6</v>
      </c>
      <c r="H14" s="2" t="s">
        <v>7</v>
      </c>
      <c r="I14" s="2" t="s">
        <v>8</v>
      </c>
      <c r="J14" s="14" t="s">
        <v>23</v>
      </c>
      <c r="K14" s="14" t="s">
        <v>24</v>
      </c>
      <c r="L14" s="14" t="s">
        <v>25</v>
      </c>
      <c r="M14" s="14" t="s">
        <v>26</v>
      </c>
      <c r="N14" s="14" t="s">
        <v>27</v>
      </c>
      <c r="O14" s="14" t="s">
        <v>28</v>
      </c>
      <c r="P14" s="15" t="s">
        <v>29</v>
      </c>
    </row>
    <row r="15" spans="1:17" x14ac:dyDescent="0.2">
      <c r="A15" s="16" t="s">
        <v>30</v>
      </c>
      <c r="B15" s="14" t="s">
        <v>31</v>
      </c>
      <c r="C15" s="17">
        <f>C6/C3</f>
        <v>9.0411602554271372E-2</v>
      </c>
      <c r="D15" s="17">
        <f>D6/D3</f>
        <v>7.4563419435123374E-2</v>
      </c>
      <c r="E15" s="17">
        <f>E6/E3</f>
        <v>5.5685746769066569E-2</v>
      </c>
      <c r="F15" s="17">
        <f>F6/F3</f>
        <v>7.7155081714245635E-2</v>
      </c>
      <c r="G15" s="17">
        <f>G6/G3</f>
        <v>6.7803106378536773E-2</v>
      </c>
      <c r="H15" s="11" t="s">
        <v>17</v>
      </c>
      <c r="I15" s="12" t="s">
        <v>17</v>
      </c>
      <c r="J15" s="17">
        <f>AVERAGE(C15:I15)</f>
        <v>7.3123791370248742E-2</v>
      </c>
      <c r="K15" s="7">
        <f>$K$20*$K$21</f>
        <v>15700</v>
      </c>
      <c r="L15" s="18">
        <f>J15*K15</f>
        <v>1148.0435245129052</v>
      </c>
      <c r="M15" s="18">
        <f>L15*0.4</f>
        <v>459.21740980516211</v>
      </c>
      <c r="N15" s="18">
        <v>216</v>
      </c>
      <c r="O15" s="18">
        <v>304</v>
      </c>
      <c r="P15" s="18">
        <f>M15-SUM(N15,O15)</f>
        <v>-60.782590194837894</v>
      </c>
      <c r="Q15" s="14" t="s">
        <v>31</v>
      </c>
    </row>
    <row r="16" spans="1:17" x14ac:dyDescent="0.2">
      <c r="A16" s="16"/>
      <c r="B16" s="14" t="s">
        <v>32</v>
      </c>
      <c r="C16" s="17">
        <f t="shared" ref="C16:I16" si="1">C7/C3</f>
        <v>0.10551849675488978</v>
      </c>
      <c r="D16" s="17">
        <f t="shared" si="1"/>
        <v>6.7839355668892362E-2</v>
      </c>
      <c r="E16" s="17">
        <f t="shared" si="1"/>
        <v>0.16140165665096637</v>
      </c>
      <c r="F16" s="17">
        <f t="shared" si="1"/>
        <v>0.11815770976258023</v>
      </c>
      <c r="G16" s="17">
        <f t="shared" si="1"/>
        <v>0.14234844958694678</v>
      </c>
      <c r="H16" s="17">
        <f t="shared" si="1"/>
        <v>0.21868476905448808</v>
      </c>
      <c r="I16" s="17">
        <f t="shared" si="1"/>
        <v>0.24388754976283938</v>
      </c>
      <c r="J16" s="17">
        <f t="shared" ref="J16:J18" si="2">AVERAGE(C16:I16)</f>
        <v>0.15111971246308614</v>
      </c>
      <c r="K16" s="7">
        <f t="shared" ref="K16:K18" si="3">$K$20*$K$21</f>
        <v>15700</v>
      </c>
      <c r="L16" s="18">
        <f t="shared" ref="L16:L18" si="4">J16*K16</f>
        <v>2372.5794856704524</v>
      </c>
      <c r="M16" s="18">
        <f t="shared" ref="M16:M18" si="5">L16*0.4</f>
        <v>949.03179426818099</v>
      </c>
      <c r="N16" s="18">
        <v>281</v>
      </c>
      <c r="O16" s="18">
        <v>369</v>
      </c>
      <c r="P16" s="18">
        <f t="shared" ref="P16:P18" si="6">M16-SUM(N16,O16)</f>
        <v>299.03179426818099</v>
      </c>
      <c r="Q16" s="14" t="s">
        <v>32</v>
      </c>
    </row>
    <row r="17" spans="1:18" x14ac:dyDescent="0.2">
      <c r="A17" s="16"/>
      <c r="B17" s="14" t="s">
        <v>33</v>
      </c>
      <c r="C17" s="17">
        <f t="shared" ref="C17:I17" si="7">SUM(C8,C9)/C3</f>
        <v>7.9555317368275633E-2</v>
      </c>
      <c r="D17" s="17">
        <f t="shared" si="7"/>
        <v>0.11638156943332721</v>
      </c>
      <c r="E17" s="17">
        <f t="shared" si="7"/>
        <v>0.19127473955312188</v>
      </c>
      <c r="F17" s="17">
        <f t="shared" si="7"/>
        <v>0.12834307596566971</v>
      </c>
      <c r="G17" s="17">
        <f t="shared" si="7"/>
        <v>0.10116528062141532</v>
      </c>
      <c r="H17" s="17">
        <f t="shared" si="7"/>
        <v>0.13508216302654077</v>
      </c>
      <c r="I17" s="17">
        <f t="shared" si="7"/>
        <v>0.11091993909627069</v>
      </c>
      <c r="J17" s="17">
        <f>AVERAGE(C17:I17)</f>
        <v>0.12324601215208875</v>
      </c>
      <c r="K17" s="7">
        <f t="shared" si="3"/>
        <v>15700</v>
      </c>
      <c r="L17" s="18">
        <f t="shared" si="4"/>
        <v>1934.9623907877933</v>
      </c>
      <c r="M17" s="18">
        <f t="shared" si="5"/>
        <v>773.98495631511742</v>
      </c>
      <c r="N17" s="18">
        <v>260</v>
      </c>
      <c r="O17" s="18">
        <v>0</v>
      </c>
      <c r="P17" s="18">
        <f t="shared" si="6"/>
        <v>513.98495631511742</v>
      </c>
      <c r="Q17" s="14" t="s">
        <v>33</v>
      </c>
    </row>
    <row r="18" spans="1:18" x14ac:dyDescent="0.2">
      <c r="A18" s="16"/>
      <c r="B18" s="14" t="s">
        <v>34</v>
      </c>
      <c r="C18" s="17">
        <f t="shared" ref="C18:I18" si="8">C10/C3</f>
        <v>0.16267195580285676</v>
      </c>
      <c r="D18" s="17">
        <f t="shared" si="8"/>
        <v>0.17169390219526864</v>
      </c>
      <c r="E18" s="17">
        <f t="shared" si="8"/>
        <v>0.15719622265017749</v>
      </c>
      <c r="F18" s="17">
        <f t="shared" si="8"/>
        <v>0.16124964369872807</v>
      </c>
      <c r="G18" s="17">
        <f t="shared" si="8"/>
        <v>9.7024754003540228E-2</v>
      </c>
      <c r="H18" s="17">
        <f t="shared" si="8"/>
        <v>0.16739974982442965</v>
      </c>
      <c r="I18" s="17">
        <f t="shared" si="8"/>
        <v>0.24528034621956518</v>
      </c>
      <c r="J18" s="17">
        <f t="shared" si="2"/>
        <v>0.16607379634208086</v>
      </c>
      <c r="K18" s="7">
        <f t="shared" si="3"/>
        <v>15700</v>
      </c>
      <c r="L18" s="18">
        <f t="shared" si="4"/>
        <v>2607.3586025706695</v>
      </c>
      <c r="M18" s="18">
        <f t="shared" si="5"/>
        <v>1042.9434410282679</v>
      </c>
      <c r="N18" s="18">
        <v>1100</v>
      </c>
      <c r="O18" s="18">
        <v>0</v>
      </c>
      <c r="P18" s="18">
        <f t="shared" si="6"/>
        <v>-57.056558971732102</v>
      </c>
      <c r="Q18" s="14" t="s">
        <v>34</v>
      </c>
    </row>
    <row r="19" spans="1:18" x14ac:dyDescent="0.2">
      <c r="M19" s="18">
        <f>SUM(M15:M18)</f>
        <v>3225.1776014167285</v>
      </c>
      <c r="N19" s="19">
        <f>SUM(N15:O18)</f>
        <v>2530</v>
      </c>
      <c r="O19" s="20"/>
      <c r="P19" s="18">
        <f>SUM(P15:P18)</f>
        <v>695.17760141672841</v>
      </c>
      <c r="R19" s="18"/>
    </row>
    <row r="20" spans="1:18" x14ac:dyDescent="0.2">
      <c r="J20" s="21" t="s">
        <v>35</v>
      </c>
      <c r="K20" s="22">
        <v>20000</v>
      </c>
    </row>
    <row r="21" spans="1:18" x14ac:dyDescent="0.2">
      <c r="J21" s="21" t="s">
        <v>36</v>
      </c>
      <c r="K21" s="22">
        <v>0.78500000000000003</v>
      </c>
    </row>
  </sheetData>
  <mergeCells count="3">
    <mergeCell ref="B6:B10"/>
    <mergeCell ref="A15:A18"/>
    <mergeCell ref="N19:O19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Broodstock Mortality</vt:lpstr>
      <vt:lpstr>Projected Returns</vt:lpstr>
    </vt:vector>
  </TitlesOfParts>
  <Company>College of Forestry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S. Sharpe</dc:creator>
  <cp:lastModifiedBy>Cameron S. Sharpe</cp:lastModifiedBy>
  <dcterms:created xsi:type="dcterms:W3CDTF">2016-06-15T15:00:36Z</dcterms:created>
  <dcterms:modified xsi:type="dcterms:W3CDTF">2016-06-15T15:05:52Z</dcterms:modified>
</cp:coreProperties>
</file>